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melsammlung" sheetId="1" state="visible" r:id="rId1"/>
    <sheet name="Übungen 6-10 (Lösungen)" sheetId="2" state="visible" r:id="rId2"/>
    <sheet name="Werkstoff-Richtwerte (Beta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0F172A"/>
      <sz val="11"/>
    </font>
    <font>
      <name val="Calibri"/>
      <color rgb="000F172A"/>
      <sz val="10"/>
    </font>
    <font>
      <name val="Consolas"/>
      <color rgb="001E40AF"/>
      <sz val="9.5"/>
    </font>
    <font>
      <name val="Calibri"/>
      <b val="1"/>
      <color rgb="000F172A"/>
      <sz val="10"/>
    </font>
    <font>
      <name val="Calibri"/>
      <b val="1"/>
      <color rgb="00FFFFFF"/>
      <sz val="12"/>
    </font>
    <font>
      <name val="Calibri"/>
      <i val="1"/>
      <color rgb="00475569"/>
      <sz val="9"/>
    </font>
  </fonts>
  <fills count="7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DBEAFE"/>
        <bgColor rgb="00DBEAFE"/>
      </patternFill>
    </fill>
    <fill>
      <patternFill patternType="solid">
        <fgColor rgb="00FEF9C3"/>
        <bgColor rgb="00FEF9C3"/>
      </patternFill>
    </fill>
    <fill>
      <patternFill patternType="solid">
        <fgColor rgb="00DCFCE7"/>
        <bgColor rgb="00DCFCE7"/>
      </patternFill>
    </fill>
    <fill>
      <patternFill patternType="solid">
        <fgColor rgb="002563EB"/>
        <bgColor rgb="002563EB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D97706"/>
      </left>
      <right style="thin">
        <color rgb="00D97706"/>
      </right>
      <top style="thin">
        <color rgb="00D97706"/>
      </top>
      <bottom style="thin">
        <color rgb="00D97706"/>
      </bottom>
    </border>
    <border>
      <left style="thin">
        <color rgb="0016A34A"/>
      </left>
      <right style="thin">
        <color rgb="0016A34A"/>
      </right>
      <top style="thin">
        <color rgb="0016A34A"/>
      </top>
      <bottom style="double">
        <color rgb="0016A34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5" fillId="4" borderId="2" applyAlignment="1" pivotButton="0" quotePrefix="0" xfId="0">
      <alignment horizontal="center" vertical="center"/>
    </xf>
    <xf numFmtId="0" fontId="5" fillId="5" borderId="3" applyAlignment="1" pivotButton="0" quotePrefix="0" xfId="0">
      <alignment horizontal="center" vertical="center"/>
    </xf>
    <xf numFmtId="0" fontId="6" fillId="6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4" fontId="5" fillId="4" borderId="2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right" vertical="center"/>
    </xf>
    <xf numFmtId="4" fontId="5" fillId="5" borderId="3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1" fontId="5" fillId="5" borderId="3" applyAlignment="1" pivotButton="0" quotePrefix="0" xfId="0">
      <alignment horizontal="right" vertical="center"/>
    </xf>
    <xf numFmtId="164" fontId="5" fillId="5" borderId="3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30" customWidth="1" min="2" max="2"/>
    <col width="24" customWidth="1" min="3" max="3"/>
    <col width="32" customWidth="1" min="4" max="4"/>
    <col width="32" customWidth="1" min="5" max="5"/>
    <col width="40" customWidth="1" min="6" max="6"/>
    <col width="12" customWidth="1" min="7" max="7"/>
  </cols>
  <sheetData>
    <row r="1" ht="35" customHeight="1">
      <c r="A1" s="1" t="inlineStr">
        <is>
          <t>FORMELSAMMLUNG TIEFZIEHEN – Rechenbuch &amp; Tabellenbuch Metall</t>
        </is>
      </c>
    </row>
    <row r="2"/>
    <row r="3" ht="24" customHeight="1">
      <c r="A3" s="2" t="inlineStr">
        <is>
          <t>Form / Verfahren</t>
        </is>
      </c>
      <c r="B3" s="2" t="inlineStr">
        <is>
          <t>Skizze / Geometrie</t>
        </is>
      </c>
      <c r="C3" s="2" t="inlineStr">
        <is>
          <t>Formelzeichen</t>
        </is>
      </c>
      <c r="D3" s="2" t="inlineStr">
        <is>
          <t>Formel (Mathematisch)</t>
        </is>
      </c>
      <c r="E3" s="2" t="inlineStr">
        <is>
          <t>Excel-Formelsyntax</t>
        </is>
      </c>
      <c r="F3" s="2" t="inlineStr">
        <is>
          <t>Bedingung / Hinweis</t>
        </is>
      </c>
    </row>
    <row r="4" ht="28" customHeight="1">
      <c r="A4" s="3" t="inlineStr">
        <is>
          <t>1. Einfacher Zylinder (ohne Rand)</t>
        </is>
      </c>
      <c r="B4" s="3" t="inlineStr">
        <is>
          <t>Kreisboden + Zylindermantel</t>
        </is>
      </c>
      <c r="C4" s="3" t="inlineStr">
        <is>
          <t>d = Durchmesser
h = Höhe
D = Zuschnitt</t>
        </is>
      </c>
      <c r="D4" s="4" t="inlineStr">
        <is>
          <t>D = √(d² + 4·d·h)</t>
        </is>
      </c>
      <c r="E4" s="4" t="inlineStr">
        <is>
          <t>'=WURZEL(d^2 + 4*d*h)</t>
        </is>
      </c>
      <c r="F4" s="3" t="inlineStr">
        <is>
          <t>Flächengleichheit (Boden + Mantel = Ronde)</t>
        </is>
      </c>
    </row>
    <row r="5" ht="28" customHeight="1">
      <c r="A5" s="3" t="inlineStr">
        <is>
          <t>2. Zylinder mit Rand (Napf)</t>
        </is>
      </c>
      <c r="B5" s="3" t="inlineStr">
        <is>
          <t>Boden + Mantel + Flansch/Rand</t>
        </is>
      </c>
      <c r="C5" s="3" t="inlineStr">
        <is>
          <t>d1 = Zylinder-Ø
d2 = Rand-Ø (d1+2b)
h = Höhe
D = Zuschnitt</t>
        </is>
      </c>
      <c r="D5" s="4" t="inlineStr">
        <is>
          <t>D = √(d2² + 4·d1·h)</t>
        </is>
      </c>
      <c r="E5" s="4" t="inlineStr">
        <is>
          <t>'=WURZEL(d2^2 + 4*d1*h)</t>
        </is>
      </c>
      <c r="F5" s="3" t="inlineStr">
        <is>
          <t>Randbreite b: d2 = d1 + 2·b</t>
        </is>
      </c>
    </row>
    <row r="6" ht="28" customHeight="1">
      <c r="A6" s="3" t="inlineStr">
        <is>
          <t>3. Gestufter Zylinder (Filtereinsatz)</t>
        </is>
      </c>
      <c r="B6" s="3" t="inlineStr">
        <is>
          <t>2 zylindrische Stufen</t>
        </is>
      </c>
      <c r="C6" s="3" t="inlineStr">
        <is>
          <t>d1, h1 (Stufe 1)
d2, h2 (Stufe 2)
D = Zuschnitt</t>
        </is>
      </c>
      <c r="D6" s="4" t="inlineStr">
        <is>
          <t>D = √(d2² + 4·(d1·h1 + d2·h2))</t>
        </is>
      </c>
      <c r="E6" s="4" t="inlineStr">
        <is>
          <t>'=WURZEL(d2^2 + 4*(d1*h1 + d2*h2))</t>
        </is>
      </c>
      <c r="F6" s="3" t="inlineStr">
        <is>
          <t>Stufenzug: Teilflächen beider Stufen</t>
        </is>
      </c>
    </row>
    <row r="7" ht="28" customHeight="1">
      <c r="A7" s="3" t="inlineStr">
        <is>
          <t>4. Zylinder mit Bodenrundung</t>
        </is>
      </c>
      <c r="B7" s="3" t="inlineStr">
        <is>
          <t>Boden mit Eckenradius r</t>
        </is>
      </c>
      <c r="C7" s="3" t="inlineStr">
        <is>
          <t>d = Ø, h = Höhe
r = Zieh- bzw. Bodenradius</t>
        </is>
      </c>
      <c r="D7" s="4" t="inlineStr">
        <is>
          <t>D = √(d² + 4·d·h - 0,56·r·d)</t>
        </is>
      </c>
      <c r="E7" s="4" t="inlineStr">
        <is>
          <t>'=WURZEL(d^2 + 4*d*h - 0,56*r*d)</t>
        </is>
      </c>
      <c r="F7" s="3" t="inlineStr">
        <is>
          <t>Näherungsformel bei r ≈ (0,1...0,3)·d</t>
        </is>
      </c>
    </row>
    <row r="8" ht="28" customHeight="1">
      <c r="A8" s="3" t="inlineStr">
        <is>
          <t>5. Kugelhalbschale</t>
        </is>
      </c>
      <c r="B8" s="3" t="inlineStr">
        <is>
          <t>Halbkugel (Boden gewölbt)</t>
        </is>
      </c>
      <c r="C8" s="3" t="inlineStr">
        <is>
          <t>d = Innendurchmesser</t>
        </is>
      </c>
      <c r="D8" s="4" t="inlineStr">
        <is>
          <t>D = d · √2 ≈ 1,414 · d</t>
        </is>
      </c>
      <c r="E8" s="4" t="inlineStr">
        <is>
          <t>'=d * WURZEL(2)</t>
        </is>
      </c>
      <c r="F8" s="3" t="inlineStr">
        <is>
          <t>Oberfläche Halbkugel = 2·π·r²</t>
        </is>
      </c>
    </row>
    <row r="9" ht="28" customHeight="1">
      <c r="A9" s="3" t="inlineStr">
        <is>
          <t>6. Kegeleinsatz mit Rand (Bild 4)</t>
        </is>
      </c>
      <c r="B9" s="3" t="inlineStr">
        <is>
          <t>Boden + Kegelstumpf + Zylinder + Rand</t>
        </is>
      </c>
      <c r="C9" s="3" t="inlineStr">
        <is>
          <t>d1 = Boden-Ø
d2 = Zylinder-Ø
d3 = Flansch-Ø
m = Kegelmantellinie</t>
        </is>
      </c>
      <c r="D9" s="4" t="inlineStr">
        <is>
          <t>D = √(4 · Ages / π)
Ages = A1 + A2 + A3 + A4</t>
        </is>
      </c>
      <c r="E9" s="4" t="inlineStr">
        <is>
          <t>'=WURZEL(4 * Ages / PI())</t>
        </is>
      </c>
      <c r="F9" s="3" t="inlineStr">
        <is>
          <t>Ages: Boden + Kegelmantel + Zylindermantel + Rand</t>
        </is>
      </c>
    </row>
    <row r="10" ht="28" customHeight="1">
      <c r="A10" s="3" t="inlineStr">
        <is>
          <t>7. Erstzug Ziehverhältnis β1</t>
        </is>
      </c>
      <c r="B10" s="3" t="inlineStr">
        <is>
          <t>Verhältnis Ronde zu 1. Zug</t>
        </is>
      </c>
      <c r="C10" s="3" t="inlineStr">
        <is>
          <t>D = Zuschnitt-Ø
d1 = Stempel-Ø Zug 1</t>
        </is>
      </c>
      <c r="D10" s="4" t="inlineStr">
        <is>
          <t>β1 = D / d1
d1 = D / β1</t>
        </is>
      </c>
      <c r="E10" s="4" t="inlineStr">
        <is>
          <t>'=D / d1</t>
        </is>
      </c>
      <c r="F10" s="3" t="inlineStr">
        <is>
          <t>DC01: max 2,0...2,1 | DC04: 2,1...2,2 | Al: 2,0...2,1</t>
        </is>
      </c>
    </row>
    <row r="11" ht="28" customHeight="1">
      <c r="A11" s="3" t="inlineStr">
        <is>
          <t>8. Folgezug Ziehverhältnis βn</t>
        </is>
      </c>
      <c r="B11" s="3" t="inlineStr">
        <is>
          <t>Verhältnis Stufe n-1 zu Stufe n</t>
        </is>
      </c>
      <c r="C11" s="3" t="inlineStr">
        <is>
          <t>dn-1 = Vorzug-Ø
dn = Folgezug-Ø</t>
        </is>
      </c>
      <c r="D11" s="4" t="inlineStr">
        <is>
          <t>βn = dn-1 / dn
dn = dn-1 / βn</t>
        </is>
      </c>
      <c r="E11" s="4" t="inlineStr">
        <is>
          <t>'=d_prev / d_next</t>
        </is>
      </c>
      <c r="F11" s="3" t="inlineStr">
        <is>
          <t>Folgezüge immer kleiner als Erstzug (1,3...1,6)</t>
        </is>
      </c>
    </row>
    <row r="12" ht="28" customHeight="1">
      <c r="A12" s="3" t="inlineStr">
        <is>
          <t>9. Gesamtziehverhältnis βges</t>
        </is>
      </c>
      <c r="B12" s="3" t="inlineStr">
        <is>
          <t>Verhältnis Ronde zu Fertigteil</t>
        </is>
      </c>
      <c r="C12" s="3" t="inlineStr">
        <is>
          <t>D = Zuschnitt-Ø
d = Fertigteil-Ø</t>
        </is>
      </c>
      <c r="D12" s="4" t="inlineStr">
        <is>
          <t>βges = D / d</t>
        </is>
      </c>
      <c r="E12" s="4" t="inlineStr">
        <is>
          <t>'=D / d_fertig</t>
        </is>
      </c>
      <c r="F12" s="3" t="inlineStr">
        <is>
          <t>Ist βges &gt; β1,max, sind mehrere Züge zwingend nötig</t>
        </is>
      </c>
    </row>
    <row r="13" ht="28" customHeight="1">
      <c r="A13" s="3" t="inlineStr">
        <is>
          <t>10. Größtmögliche Höhe in 1 Zug</t>
        </is>
      </c>
      <c r="B13" s="3" t="inlineStr">
        <is>
          <t>Zylinder ohne Rand</t>
        </is>
      </c>
      <c r="C13" s="3" t="inlineStr">
        <is>
          <t>d = Stempel-Ø
D = Zuschnitt-Ø (d · β1)</t>
        </is>
      </c>
      <c r="D13" s="4" t="inlineStr">
        <is>
          <t>h_max = (D² - d²) / (4 · d)</t>
        </is>
      </c>
      <c r="E13" s="4" t="inlineStr">
        <is>
          <t>'=(D^2 - d^2) / (4 * d)</t>
        </is>
      </c>
      <c r="F13" s="3" t="inlineStr">
        <is>
          <t>Maximale Ausnutzung des Ziehverhältnisses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1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2" customWidth="1" min="4" max="4"/>
    <col width="36" customWidth="1" min="5" max="5"/>
    <col width="36" customWidth="1" min="6" max="6"/>
    <col width="44" customWidth="1" min="7" max="7"/>
  </cols>
  <sheetData>
    <row r="1" ht="35" customHeight="1">
      <c r="A1" s="1" t="inlineStr">
        <is>
          <t>ÜBUNGSAUFGABEN 6 BIS 10 – Tiefziehen (Rechenbuch Metall S. 248)</t>
        </is>
      </c>
    </row>
    <row r="2">
      <c r="A2" s="5" t="inlineStr">
        <is>
          <t>LEGENDE:</t>
        </is>
      </c>
      <c r="B2" s="6" t="inlineStr">
        <is>
          <t>Eingabewert (veränderbar)</t>
        </is>
      </c>
      <c r="D2" s="7" t="inlineStr">
        <is>
          <t>Berechnetes Ergebnis (Formel)</t>
        </is>
      </c>
    </row>
    <row r="3"/>
    <row r="4" ht="24" customHeight="1">
      <c r="A4" s="2" t="inlineStr">
        <is>
          <t>Aufgabe / Parameter</t>
        </is>
      </c>
      <c r="B4" s="2" t="inlineStr">
        <is>
          <t>Symbol</t>
        </is>
      </c>
      <c r="C4" s="2" t="inlineStr">
        <is>
          <t>Wert</t>
        </is>
      </c>
      <c r="D4" s="2" t="inlineStr">
        <is>
          <t>Einheit</t>
        </is>
      </c>
      <c r="E4" s="2" t="inlineStr">
        <is>
          <t>Formel / Rechenweg</t>
        </is>
      </c>
      <c r="F4" s="2" t="inlineStr">
        <is>
          <t>Excel-Formel</t>
        </is>
      </c>
      <c r="G4" s="2" t="inlineStr">
        <is>
          <t>Erklärung &amp; Anmerkung</t>
        </is>
      </c>
    </row>
    <row r="5" ht="26" customHeight="1">
      <c r="A5" s="8" t="inlineStr">
        <is>
          <t>AUFGABE 6: Ziehteildurchmesser (DC01, D = 117 mm, 1 Zug)</t>
        </is>
      </c>
    </row>
    <row r="6" ht="22" customHeight="1">
      <c r="A6" s="9" t="inlineStr">
        <is>
          <t>Zuschnittdurchmesser gegeben</t>
        </is>
      </c>
      <c r="B6" s="10" t="inlineStr">
        <is>
          <t>D</t>
        </is>
      </c>
      <c r="C6" s="11" t="n">
        <v>117</v>
      </c>
      <c r="D6" s="12" t="inlineStr">
        <is>
          <t>mm</t>
        </is>
      </c>
      <c r="E6" s="9" t="inlineStr">
        <is>
          <t>Gegebener Ronden-Durchmesser</t>
        </is>
      </c>
      <c r="F6" s="13" t="inlineStr">
        <is>
          <t>-</t>
        </is>
      </c>
      <c r="G6" s="14" t="inlineStr"/>
    </row>
    <row r="7" ht="22" customHeight="1">
      <c r="A7" s="9" t="inlineStr">
        <is>
          <t>Werkstoff</t>
        </is>
      </c>
      <c r="B7" s="10" t="inlineStr">
        <is>
          <t>-</t>
        </is>
      </c>
      <c r="C7" s="15" t="inlineStr">
        <is>
          <t>DC01</t>
        </is>
      </c>
      <c r="D7" s="12" t="inlineStr">
        <is>
          <t>-</t>
        </is>
      </c>
      <c r="E7" s="9" t="inlineStr">
        <is>
          <t>Kaltgewalzter Tiefziehstahl (St 12)</t>
        </is>
      </c>
      <c r="F7" s="13" t="inlineStr">
        <is>
          <t>-</t>
        </is>
      </c>
      <c r="G7" s="14" t="inlineStr">
        <is>
          <t>Weicher unlegierter Qualitätsstahl</t>
        </is>
      </c>
    </row>
    <row r="8" ht="22" customHeight="1">
      <c r="A8" s="9" t="inlineStr">
        <is>
          <t>Zulässiges Ziehverhältnis Erstzug (Tabelle)</t>
        </is>
      </c>
      <c r="B8" s="10" t="inlineStr">
        <is>
          <t>β1,max</t>
        </is>
      </c>
      <c r="C8" s="11" t="n">
        <v>2.1</v>
      </c>
      <c r="D8" s="12" t="inlineStr">
        <is>
          <t>-</t>
        </is>
      </c>
      <c r="E8" s="9" t="inlineStr">
        <is>
          <t>Tabellenbuch Metall (Richtwert 2,0 bis 2,1)</t>
        </is>
      </c>
      <c r="F8" s="13" t="inlineStr">
        <is>
          <t>-</t>
        </is>
      </c>
      <c r="G8" s="14" t="inlineStr"/>
    </row>
    <row r="9" ht="22" customHeight="1">
      <c r="A9" s="9" t="inlineStr">
        <is>
          <t>Kleinster Ziehteildurchmesser (bei β1 = 2,10)</t>
        </is>
      </c>
      <c r="B9" s="10" t="inlineStr">
        <is>
          <t>d1,min</t>
        </is>
      </c>
      <c r="C9" s="16">
        <f>C6/C8</f>
        <v/>
      </c>
      <c r="D9" s="12" t="inlineStr">
        <is>
          <t>mm</t>
        </is>
      </c>
      <c r="E9" s="9" t="inlineStr">
        <is>
          <t>d1 = D / β1</t>
        </is>
      </c>
      <c r="F9" s="13">
        <f>C6/C8</f>
        <v/>
      </c>
      <c r="G9" s="14" t="inlineStr">
        <is>
          <t>Ergebnis mit Standard-Tabellenwert 2,1</t>
        </is>
      </c>
    </row>
    <row r="10" ht="22" customHeight="1">
      <c r="A10" s="9" t="inlineStr">
        <is>
          <t>Alternatives Ziehverhältnis (konservativ)</t>
        </is>
      </c>
      <c r="B10" s="10" t="inlineStr">
        <is>
          <t>β1,alt</t>
        </is>
      </c>
      <c r="C10" s="11" t="n">
        <v>2</v>
      </c>
      <c r="D10" s="12" t="inlineStr">
        <is>
          <t>-</t>
        </is>
      </c>
      <c r="E10" s="9" t="inlineStr">
        <is>
          <t>Konservativer Richtwert</t>
        </is>
      </c>
      <c r="F10" s="13" t="inlineStr">
        <is>
          <t>-</t>
        </is>
      </c>
      <c r="G10" s="14" t="inlineStr"/>
    </row>
    <row r="11" ht="22" customHeight="1">
      <c r="A11" s="9" t="inlineStr">
        <is>
          <t>Kleinster Ziehteildurchmesser (bei β1 = 2,00)</t>
        </is>
      </c>
      <c r="B11" s="10" t="inlineStr">
        <is>
          <t>d1,alt</t>
        </is>
      </c>
      <c r="C11" s="16">
        <f>C6/C10</f>
        <v/>
      </c>
      <c r="D11" s="12" t="inlineStr">
        <is>
          <t>mm</t>
        </is>
      </c>
      <c r="E11" s="9" t="inlineStr">
        <is>
          <t>d1 = D / β1,alt</t>
        </is>
      </c>
      <c r="F11" s="13">
        <f>C6/C10</f>
        <v/>
      </c>
      <c r="G11" s="14" t="inlineStr">
        <is>
          <t>Ergebnis bei konservativem Ziehverhältnis 2,0</t>
        </is>
      </c>
    </row>
    <row r="12" ht="26" customHeight="1">
      <c r="A12" s="8" t="inlineStr">
        <is>
          <t>AUFGABE 7: Zylinder ohne Rand (d = 20 mm, h = 30 mm, DC04)</t>
        </is>
      </c>
    </row>
    <row r="13" ht="22" customHeight="1">
      <c r="A13" s="9" t="inlineStr">
        <is>
          <t>Fertigteildurchmesser</t>
        </is>
      </c>
      <c r="B13" s="10" t="inlineStr">
        <is>
          <t>d</t>
        </is>
      </c>
      <c r="C13" s="11" t="n">
        <v>20</v>
      </c>
      <c r="D13" s="12" t="inlineStr">
        <is>
          <t>mm</t>
        </is>
      </c>
      <c r="E13" s="9" t="inlineStr">
        <is>
          <t>Gegebener Durchmesser des Zylinders</t>
        </is>
      </c>
      <c r="F13" s="13" t="inlineStr">
        <is>
          <t>-</t>
        </is>
      </c>
      <c r="G13" s="14" t="inlineStr"/>
    </row>
    <row r="14" ht="22" customHeight="1">
      <c r="A14" s="9" t="inlineStr">
        <is>
          <t>Fertigteilhöhe</t>
        </is>
      </c>
      <c r="B14" s="10" t="inlineStr">
        <is>
          <t>h</t>
        </is>
      </c>
      <c r="C14" s="11" t="n">
        <v>30</v>
      </c>
      <c r="D14" s="12" t="inlineStr">
        <is>
          <t>mm</t>
        </is>
      </c>
      <c r="E14" s="9" t="inlineStr">
        <is>
          <t>Gegebene Zylinderhöhe</t>
        </is>
      </c>
      <c r="F14" s="13" t="inlineStr">
        <is>
          <t>-</t>
        </is>
      </c>
      <c r="G14" s="14" t="inlineStr"/>
    </row>
    <row r="15" ht="22" customHeight="1">
      <c r="A15" s="9" t="inlineStr">
        <is>
          <t>Werkstoff</t>
        </is>
      </c>
      <c r="B15" s="10" t="inlineStr">
        <is>
          <t>-</t>
        </is>
      </c>
      <c r="C15" s="15" t="inlineStr">
        <is>
          <t>DC04</t>
        </is>
      </c>
      <c r="D15" s="12" t="inlineStr">
        <is>
          <t>-</t>
        </is>
      </c>
      <c r="E15" s="9" t="inlineStr">
        <is>
          <t>Besonders tiefziehfähiger Weichstahl</t>
        </is>
      </c>
      <c r="F15" s="13" t="inlineStr">
        <is>
          <t>-</t>
        </is>
      </c>
      <c r="G15" s="14" t="inlineStr">
        <is>
          <t>Sonder-Tiefziehgüte</t>
        </is>
      </c>
    </row>
    <row r="16" ht="22" customHeight="1">
      <c r="A16" s="9" t="inlineStr">
        <is>
          <t>a) Zuschnittdurchmesser D</t>
        </is>
      </c>
      <c r="B16" s="10" t="inlineStr">
        <is>
          <t>D</t>
        </is>
      </c>
      <c r="C16" s="16">
        <f>SQRT(C13^2 + 4*C13*C14)</f>
        <v/>
      </c>
      <c r="D16" s="12" t="inlineStr">
        <is>
          <t>mm</t>
        </is>
      </c>
      <c r="E16" s="9" t="inlineStr">
        <is>
          <t>D = √(d² + 4·d·h)</t>
        </is>
      </c>
      <c r="F16" s="13">
        <f>SQRT(C13^2 + 4*C13*C14)</f>
        <v/>
      </c>
      <c r="G16" s="14" t="inlineStr">
        <is>
          <t>Flächengleichheit für Zylinder ohne Rand</t>
        </is>
      </c>
    </row>
    <row r="17" ht="22" customHeight="1">
      <c r="A17" s="9" t="inlineStr">
        <is>
          <t>Gesamtziehverhältnis βges</t>
        </is>
      </c>
      <c r="B17" s="10" t="inlineStr">
        <is>
          <t>βges</t>
        </is>
      </c>
      <c r="C17" s="17">
        <f>C16/C13</f>
        <v/>
      </c>
      <c r="D17" s="12" t="inlineStr">
        <is>
          <t>-</t>
        </is>
      </c>
      <c r="E17" s="9" t="inlineStr">
        <is>
          <t>βges = D / d</t>
        </is>
      </c>
      <c r="F17" s="13">
        <f>C16/C13</f>
        <v/>
      </c>
      <c r="G17" s="14" t="inlineStr">
        <is>
          <t>Gesamtumformgrad</t>
        </is>
      </c>
    </row>
    <row r="18" ht="22" customHeight="1">
      <c r="A18" s="9" t="inlineStr">
        <is>
          <t>Zulässiges Ziehverhältnis 1. Zug (DC04)</t>
        </is>
      </c>
      <c r="B18" s="10" t="inlineStr">
        <is>
          <t>β1,max</t>
        </is>
      </c>
      <c r="C18" s="11" t="n">
        <v>2.1</v>
      </c>
      <c r="D18" s="12" t="inlineStr">
        <is>
          <t>-</t>
        </is>
      </c>
      <c r="E18" s="9" t="inlineStr">
        <is>
          <t>Tabelle: für DC04 ca. 2,1 bis 2,2</t>
        </is>
      </c>
      <c r="F18" s="13" t="inlineStr">
        <is>
          <t>-</t>
        </is>
      </c>
      <c r="G18" s="14" t="inlineStr"/>
    </row>
    <row r="19" ht="22" customHeight="1">
      <c r="A19" s="9" t="inlineStr">
        <is>
          <t>Stempeldurchmesser 1. Zug (größte Reduktion)</t>
        </is>
      </c>
      <c r="B19" s="10" t="inlineStr">
        <is>
          <t>d1</t>
        </is>
      </c>
      <c r="C19" s="17">
        <f>C16/C18</f>
        <v/>
      </c>
      <c r="D19" s="12" t="inlineStr">
        <is>
          <t>mm</t>
        </is>
      </c>
      <c r="E19" s="9" t="inlineStr">
        <is>
          <t>d1 = D / β1</t>
        </is>
      </c>
      <c r="F19" s="13">
        <f>C16/C18</f>
        <v/>
      </c>
      <c r="G19" s="14" t="inlineStr">
        <is>
          <t>Zwischendurchmesser nach Erstzug</t>
        </is>
      </c>
    </row>
    <row r="20" ht="22" customHeight="1">
      <c r="A20" s="9" t="inlineStr">
        <is>
          <t>Erforderliches Ziehverhältnis 2. Zug (auf 20 mm)</t>
        </is>
      </c>
      <c r="B20" s="10" t="inlineStr">
        <is>
          <t>β2</t>
        </is>
      </c>
      <c r="C20" s="17">
        <f>C19/C13</f>
        <v/>
      </c>
      <c r="D20" s="12" t="inlineStr">
        <is>
          <t>-</t>
        </is>
      </c>
      <c r="E20" s="9" t="inlineStr">
        <is>
          <t>β2 = d1 / d</t>
        </is>
      </c>
      <c r="F20" s="13">
        <f>C19/C13</f>
        <v/>
      </c>
      <c r="G20" s="14" t="inlineStr">
        <is>
          <t>Muss ≤ β2,max (ca. 1,4) sein</t>
        </is>
      </c>
    </row>
    <row r="21" ht="22" customHeight="1">
      <c r="A21" s="9" t="inlineStr">
        <is>
          <t>b) Erforderliche Anzahl der Züge</t>
        </is>
      </c>
      <c r="B21" s="10" t="inlineStr">
        <is>
          <t>n</t>
        </is>
      </c>
      <c r="C21" s="18">
        <f>IF(C17&lt;=C18, 1, IF(C20&lt;=1.4, 2, 3))</f>
        <v/>
      </c>
      <c r="D21" s="12" t="inlineStr">
        <is>
          <t>Züge</t>
        </is>
      </c>
      <c r="E21" s="9" t="inlineStr">
        <is>
          <t>WENN(βges &lt;= β1; 1; WENN(β2 &lt;= 1,4; 2; 3))</t>
        </is>
      </c>
      <c r="F21" s="13">
        <f>IF(C17&lt;=C18, 1, IF(C20&lt;=1.4, 2, 3))</f>
        <v/>
      </c>
      <c r="G21" s="14" t="inlineStr">
        <is>
          <t>Da βges = 2,65 &gt; 2,10, aber β2 = 1,26 ≤ 1,4</t>
        </is>
      </c>
    </row>
    <row r="22" ht="26" customHeight="1">
      <c r="A22" s="8" t="inlineStr">
        <is>
          <t>AUFGABE 8: Relaisgehäuse (EN AW-Al 99,5, d = 15 mm, h = 60 mm)</t>
        </is>
      </c>
    </row>
    <row r="23" ht="22" customHeight="1">
      <c r="A23" s="9" t="inlineStr">
        <is>
          <t>Fertigteildurchmesser</t>
        </is>
      </c>
      <c r="B23" s="10" t="inlineStr">
        <is>
          <t>d</t>
        </is>
      </c>
      <c r="C23" s="11" t="n">
        <v>15</v>
      </c>
      <c r="D23" s="12" t="inlineStr">
        <is>
          <t>mm</t>
        </is>
      </c>
      <c r="E23" s="9" t="inlineStr">
        <is>
          <t>Zylinderdurchmesser</t>
        </is>
      </c>
      <c r="F23" s="13" t="inlineStr">
        <is>
          <t>-</t>
        </is>
      </c>
      <c r="G23" s="14" t="inlineStr"/>
    </row>
    <row r="24" ht="22" customHeight="1">
      <c r="A24" s="9" t="inlineStr">
        <is>
          <t>Fertigteilhöhe</t>
        </is>
      </c>
      <c r="B24" s="10" t="inlineStr">
        <is>
          <t>h</t>
        </is>
      </c>
      <c r="C24" s="11" t="n">
        <v>60</v>
      </c>
      <c r="D24" s="12" t="inlineStr">
        <is>
          <t>mm</t>
        </is>
      </c>
      <c r="E24" s="9" t="inlineStr">
        <is>
          <t>Gehäusehöhe</t>
        </is>
      </c>
      <c r="F24" s="13" t="inlineStr">
        <is>
          <t>-</t>
        </is>
      </c>
      <c r="G24" s="14" t="inlineStr"/>
    </row>
    <row r="25" ht="22" customHeight="1">
      <c r="A25" s="9" t="inlineStr">
        <is>
          <t>Werkstoff</t>
        </is>
      </c>
      <c r="B25" s="10" t="inlineStr">
        <is>
          <t>-</t>
        </is>
      </c>
      <c r="C25" s="15" t="inlineStr">
        <is>
          <t>EN AW-Al 99,5</t>
        </is>
      </c>
      <c r="D25" s="12" t="inlineStr">
        <is>
          <t>-</t>
        </is>
      </c>
      <c r="E25" s="9" t="inlineStr">
        <is>
          <t>Reinaluminium, gut umformbar</t>
        </is>
      </c>
      <c r="F25" s="13" t="inlineStr">
        <is>
          <t>-</t>
        </is>
      </c>
      <c r="G25" s="14" t="inlineStr">
        <is>
          <t>Sehr weich</t>
        </is>
      </c>
    </row>
    <row r="26" ht="22" customHeight="1">
      <c r="A26" s="9" t="inlineStr">
        <is>
          <t>Max. zulässiges Ziehverhältnis Zug 1</t>
        </is>
      </c>
      <c r="B26" s="10" t="inlineStr">
        <is>
          <t>β1</t>
        </is>
      </c>
      <c r="C26" s="11" t="n">
        <v>2.1</v>
      </c>
      <c r="D26" s="12" t="inlineStr">
        <is>
          <t>-</t>
        </is>
      </c>
      <c r="E26" s="9" t="inlineStr">
        <is>
          <t>In Aufgabenstellung vorgegeben</t>
        </is>
      </c>
      <c r="F26" s="13" t="inlineStr">
        <is>
          <t>-</t>
        </is>
      </c>
      <c r="G26" s="14" t="inlineStr"/>
    </row>
    <row r="27" ht="22" customHeight="1">
      <c r="A27" s="9" t="inlineStr">
        <is>
          <t>Max. zulässiges Ziehverhältnis Zug 2</t>
        </is>
      </c>
      <c r="B27" s="10" t="inlineStr">
        <is>
          <t>β2</t>
        </is>
      </c>
      <c r="C27" s="11" t="n">
        <v>1.6</v>
      </c>
      <c r="D27" s="12" t="inlineStr">
        <is>
          <t>-</t>
        </is>
      </c>
      <c r="E27" s="9" t="inlineStr">
        <is>
          <t>In Aufgabenstellung vorgegeben</t>
        </is>
      </c>
      <c r="F27" s="13" t="inlineStr">
        <is>
          <t>-</t>
        </is>
      </c>
      <c r="G27" s="14" t="inlineStr"/>
    </row>
    <row r="28" ht="22" customHeight="1">
      <c r="A28" s="9" t="inlineStr">
        <is>
          <t>Max. zulässiges Ziehverhältnis Zug 3</t>
        </is>
      </c>
      <c r="B28" s="10" t="inlineStr">
        <is>
          <t>β3</t>
        </is>
      </c>
      <c r="C28" s="11" t="n">
        <v>1.4</v>
      </c>
      <c r="D28" s="12" t="inlineStr">
        <is>
          <t>-</t>
        </is>
      </c>
      <c r="E28" s="9" t="inlineStr">
        <is>
          <t>In Aufgabenstellung vorgegeben</t>
        </is>
      </c>
      <c r="F28" s="13" t="inlineStr">
        <is>
          <t>-</t>
        </is>
      </c>
      <c r="G28" s="14" t="inlineStr"/>
    </row>
    <row r="29" ht="22" customHeight="1">
      <c r="A29" s="9" t="inlineStr">
        <is>
          <t>a) Zuschnittdurchmesser D</t>
        </is>
      </c>
      <c r="B29" s="10" t="inlineStr">
        <is>
          <t>D</t>
        </is>
      </c>
      <c r="C29" s="16">
        <f>SQRT(C23^2 + 4*C23*C24)</f>
        <v/>
      </c>
      <c r="D29" s="12" t="inlineStr">
        <is>
          <t>mm</t>
        </is>
      </c>
      <c r="E29" s="9" t="inlineStr">
        <is>
          <t>D = √(d² + 4·d·h)</t>
        </is>
      </c>
      <c r="F29" s="13">
        <f>SQRT(C23^2 + 4*C23*C24)</f>
        <v/>
      </c>
      <c r="G29" s="14" t="inlineStr">
        <is>
          <t>Zylinder ohne Rand: √(15² + 4·15·60)</t>
        </is>
      </c>
    </row>
    <row r="30" ht="22" customHeight="1">
      <c r="A30" s="9" t="inlineStr">
        <is>
          <t>b) Stempeldurchmesser 1. Zug (Zwischenzug)</t>
        </is>
      </c>
      <c r="B30" s="10" t="inlineStr">
        <is>
          <t>d1</t>
        </is>
      </c>
      <c r="C30" s="16">
        <f>C29/C26</f>
        <v/>
      </c>
      <c r="D30" s="12" t="inlineStr">
        <is>
          <t>mm</t>
        </is>
      </c>
      <c r="E30" s="9" t="inlineStr">
        <is>
          <t>d1 = D / β1</t>
        </is>
      </c>
      <c r="F30" s="13">
        <f>C29/C26</f>
        <v/>
      </c>
      <c r="G30" s="14" t="inlineStr">
        <is>
          <t>Größtmöglicher Stempel Zug 1</t>
        </is>
      </c>
    </row>
    <row r="31" ht="22" customHeight="1">
      <c r="A31" s="9" t="inlineStr">
        <is>
          <t>b) Stempeldurchmesser 2. Zug (Zwischenzug)</t>
        </is>
      </c>
      <c r="B31" s="10" t="inlineStr">
        <is>
          <t>d2</t>
        </is>
      </c>
      <c r="C31" s="16">
        <f>C30/C27</f>
        <v/>
      </c>
      <c r="D31" s="12" t="inlineStr">
        <is>
          <t>mm</t>
        </is>
      </c>
      <c r="E31" s="9" t="inlineStr">
        <is>
          <t>d2 = d1 / β2</t>
        </is>
      </c>
      <c r="F31" s="13">
        <f>C30/C27</f>
        <v/>
      </c>
      <c r="G31" s="14" t="inlineStr">
        <is>
          <t>Stempel Zug 2 (&gt; 15 mm -&gt; Zug 3 nötig)</t>
        </is>
      </c>
    </row>
    <row r="32" ht="22" customHeight="1">
      <c r="A32" s="9" t="inlineStr">
        <is>
          <t>b) Stempeldurchmesser 3. Zug (Fertigzug)</t>
        </is>
      </c>
      <c r="B32" s="10" t="inlineStr">
        <is>
          <t>d3</t>
        </is>
      </c>
      <c r="C32" s="16">
        <f>C23</f>
        <v/>
      </c>
      <c r="D32" s="12" t="inlineStr">
        <is>
          <t>mm</t>
        </is>
      </c>
      <c r="E32" s="9" t="inlineStr">
        <is>
          <t>d3 = d</t>
        </is>
      </c>
      <c r="F32" s="13">
        <f>C23</f>
        <v/>
      </c>
      <c r="G32" s="14" t="inlineStr">
        <is>
          <t>Fertigmaß erreicht!</t>
        </is>
      </c>
    </row>
    <row r="33" ht="22" customHeight="1">
      <c r="A33" s="9" t="inlineStr">
        <is>
          <t>b) Gesamtzahl erforderlicher Züge</t>
        </is>
      </c>
      <c r="B33" s="10" t="inlineStr">
        <is>
          <t>n</t>
        </is>
      </c>
      <c r="C33" s="18">
        <f>IF(C30&lt;=C23, 1, IF(C31&lt;=C23, 2, 3))</f>
        <v/>
      </c>
      <c r="D33" s="12" t="inlineStr">
        <is>
          <t>Züge</t>
        </is>
      </c>
      <c r="E33" s="9" t="inlineStr">
        <is>
          <t>WENN(d1 &lt;= d; 1; WENN(d2 &lt;= d; 2; 3))</t>
        </is>
      </c>
      <c r="F33" s="13">
        <f>IF(C30&lt;=C23, 1, IF(C31&lt;=C23, 2, 3))</f>
        <v/>
      </c>
      <c r="G33" s="14" t="inlineStr">
        <is>
          <t>1. Zug (29,45 mm) -&gt; 2. Zug (18,41 mm) -&gt; 3. Zug (15 mm)</t>
        </is>
      </c>
    </row>
    <row r="34" ht="22" customHeight="1">
      <c r="A34" s="9" t="inlineStr">
        <is>
          <t>c) Ziehverhältnis beim Fertigzug</t>
        </is>
      </c>
      <c r="B34" s="10" t="inlineStr">
        <is>
          <t>β_fertig</t>
        </is>
      </c>
      <c r="C34" s="16">
        <f>C31/C32</f>
        <v/>
      </c>
      <c r="D34" s="12" t="inlineStr">
        <is>
          <t>-</t>
        </is>
      </c>
      <c r="E34" s="9" t="inlineStr">
        <is>
          <t>β_fertig = d2 / d3</t>
        </is>
      </c>
      <c r="F34" s="13">
        <f>C31/C32</f>
        <v/>
      </c>
      <c r="G34" s="14" t="inlineStr">
        <is>
          <t>Tatsächliches Ziehverhältnis im 3. Zug</t>
        </is>
      </c>
    </row>
    <row r="35" ht="26" customHeight="1">
      <c r="A35" s="8" t="inlineStr">
        <is>
          <t>AUFGABE 9: Kegeleinsatz (Bild 4)</t>
        </is>
      </c>
    </row>
    <row r="36" ht="22" customHeight="1">
      <c r="A36" s="9" t="inlineStr">
        <is>
          <t>Bodendurchmesser</t>
        </is>
      </c>
      <c r="B36" s="10" t="inlineStr">
        <is>
          <t>d1</t>
        </is>
      </c>
      <c r="C36" s="11" t="n">
        <v>40</v>
      </c>
      <c r="D36" s="12" t="inlineStr">
        <is>
          <t>mm</t>
        </is>
      </c>
      <c r="E36" s="9" t="inlineStr">
        <is>
          <t>Durchmesser Boden</t>
        </is>
      </c>
      <c r="F36" s="13" t="inlineStr">
        <is>
          <t>-</t>
        </is>
      </c>
      <c r="G36" s="14" t="inlineStr"/>
    </row>
    <row r="37" ht="22" customHeight="1">
      <c r="A37" s="9" t="inlineStr">
        <is>
          <t>Zylinderdurchmesser oben</t>
        </is>
      </c>
      <c r="B37" s="10" t="inlineStr">
        <is>
          <t>d2</t>
        </is>
      </c>
      <c r="C37" s="11" t="n">
        <v>60</v>
      </c>
      <c r="D37" s="12" t="inlineStr">
        <is>
          <t>mm</t>
        </is>
      </c>
      <c r="E37" s="9" t="inlineStr">
        <is>
          <t>Oberer Zylinderdurchmesser</t>
        </is>
      </c>
      <c r="F37" s="13" t="inlineStr">
        <is>
          <t>-</t>
        </is>
      </c>
      <c r="G37" s="14" t="inlineStr"/>
    </row>
    <row r="38" ht="22" customHeight="1">
      <c r="A38" s="9" t="inlineStr">
        <is>
          <t>Rand-Außendurchmesser (Flansch)</t>
        </is>
      </c>
      <c r="B38" s="10" t="inlineStr">
        <is>
          <t>d3</t>
        </is>
      </c>
      <c r="C38" s="11" t="n">
        <v>80</v>
      </c>
      <c r="D38" s="12" t="inlineStr">
        <is>
          <t>mm</t>
        </is>
      </c>
      <c r="E38" s="9" t="inlineStr">
        <is>
          <t>Flansch-Außendurchmesser</t>
        </is>
      </c>
      <c r="F38" s="13" t="inlineStr">
        <is>
          <t>-</t>
        </is>
      </c>
      <c r="G38" s="14" t="inlineStr"/>
    </row>
    <row r="39" ht="22" customHeight="1">
      <c r="A39" s="9" t="inlineStr">
        <is>
          <t>Gesamthöhe</t>
        </is>
      </c>
      <c r="B39" s="10" t="inlineStr">
        <is>
          <t>h_ges</t>
        </is>
      </c>
      <c r="C39" s="11" t="n">
        <v>70</v>
      </c>
      <c r="D39" s="12" t="inlineStr">
        <is>
          <t>mm</t>
        </is>
      </c>
      <c r="E39" s="9" t="inlineStr">
        <is>
          <t>Gesamthöhe Kegeleinsatz</t>
        </is>
      </c>
      <c r="F39" s="13" t="inlineStr">
        <is>
          <t>-</t>
        </is>
      </c>
      <c r="G39" s="14" t="inlineStr"/>
    </row>
    <row r="40" ht="22" customHeight="1">
      <c r="A40" s="9" t="inlineStr">
        <is>
          <t>Höhe Zylinderabschnitt oben</t>
        </is>
      </c>
      <c r="B40" s="10" t="inlineStr">
        <is>
          <t>h_z</t>
        </is>
      </c>
      <c r="C40" s="11" t="n">
        <v>20</v>
      </c>
      <c r="D40" s="12" t="inlineStr">
        <is>
          <t>mm</t>
        </is>
      </c>
      <c r="E40" s="9" t="inlineStr">
        <is>
          <t>Zylinderhöhe</t>
        </is>
      </c>
      <c r="F40" s="13" t="inlineStr">
        <is>
          <t>-</t>
        </is>
      </c>
      <c r="G40" s="14" t="inlineStr"/>
    </row>
    <row r="41" ht="22" customHeight="1">
      <c r="A41" s="9" t="inlineStr">
        <is>
          <t>Höhe Kegelabschnitt</t>
        </is>
      </c>
      <c r="B41" s="10" t="inlineStr">
        <is>
          <t>h_k</t>
        </is>
      </c>
      <c r="C41" s="17">
        <f>C39-C40</f>
        <v/>
      </c>
      <c r="D41" s="12" t="inlineStr">
        <is>
          <t>mm</t>
        </is>
      </c>
      <c r="E41" s="9" t="inlineStr">
        <is>
          <t>h_k = h_ges - h_z</t>
        </is>
      </c>
      <c r="F41" s="13">
        <f>C39-C40</f>
        <v/>
      </c>
      <c r="G41" s="14" t="inlineStr">
        <is>
          <t>Berechnete Höhe Kegelstumpf</t>
        </is>
      </c>
    </row>
    <row r="42" ht="22" customHeight="1">
      <c r="A42" s="9" t="inlineStr">
        <is>
          <t>Mantellinie des Kegelstumpfs</t>
        </is>
      </c>
      <c r="B42" s="10" t="inlineStr">
        <is>
          <t>m</t>
        </is>
      </c>
      <c r="C42" s="17">
        <f>SQRT(C41^2 + ((C37-C36)/2)^2)</f>
        <v/>
      </c>
      <c r="D42" s="12" t="inlineStr">
        <is>
          <t>mm</t>
        </is>
      </c>
      <c r="E42" s="9" t="inlineStr">
        <is>
          <t>m = √(h_k² + ((d2-d1)/2)²)</t>
        </is>
      </c>
      <c r="F42" s="13">
        <f>SQRT(C41^2 + ((C37-C36)/2)^2)</f>
        <v/>
      </c>
      <c r="G42" s="14" t="inlineStr">
        <is>
          <t>Schräge Kegellänge (Pythagoras)</t>
        </is>
      </c>
    </row>
    <row r="43" ht="22" customHeight="1">
      <c r="A43" s="9" t="inlineStr">
        <is>
          <t>1. Fläche Kreisboden</t>
        </is>
      </c>
      <c r="B43" s="10" t="inlineStr">
        <is>
          <t>A1</t>
        </is>
      </c>
      <c r="C43" s="17">
        <f>PI() * C36^2 / 4</f>
        <v/>
      </c>
      <c r="D43" s="12" t="inlineStr">
        <is>
          <t>mm²</t>
        </is>
      </c>
      <c r="E43" s="9" t="inlineStr">
        <is>
          <t>A1 = π · d1² / 4</t>
        </is>
      </c>
      <c r="F43" s="13">
        <f>PI() * C36^2 / 4</f>
        <v/>
      </c>
      <c r="G43" s="14" t="inlineStr">
        <is>
          <t>Ebener Boden</t>
        </is>
      </c>
    </row>
    <row r="44" ht="22" customHeight="1">
      <c r="A44" s="9" t="inlineStr">
        <is>
          <t>2. Fläche Kegelstumpfmantel</t>
        </is>
      </c>
      <c r="B44" s="10" t="inlineStr">
        <is>
          <t>A2</t>
        </is>
      </c>
      <c r="C44" s="17">
        <f>PI() * ((C36+C37)/2) * C42</f>
        <v/>
      </c>
      <c r="D44" s="12" t="inlineStr">
        <is>
          <t>mm²</t>
        </is>
      </c>
      <c r="E44" s="9" t="inlineStr">
        <is>
          <t>A2 = π · ((d1+d2)/2) · m</t>
        </is>
      </c>
      <c r="F44" s="13">
        <f>PI() * ((C36+C37)/2) * C42</f>
        <v/>
      </c>
      <c r="G44" s="14" t="inlineStr">
        <is>
          <t>Kegelmantel</t>
        </is>
      </c>
    </row>
    <row r="45" ht="22" customHeight="1">
      <c r="A45" s="9" t="inlineStr">
        <is>
          <t>3. Fläche Zylindermantel</t>
        </is>
      </c>
      <c r="B45" s="10" t="inlineStr">
        <is>
          <t>A3</t>
        </is>
      </c>
      <c r="C45" s="17">
        <f>PI() * C37 * C40</f>
        <v/>
      </c>
      <c r="D45" s="12" t="inlineStr">
        <is>
          <t>mm²</t>
        </is>
      </c>
      <c r="E45" s="9" t="inlineStr">
        <is>
          <t>A3 = π · d2 · h_z</t>
        </is>
      </c>
      <c r="F45" s="13">
        <f>PI() * C37 * C40</f>
        <v/>
      </c>
      <c r="G45" s="14" t="inlineStr">
        <is>
          <t>Zylindrischer oberer Teil</t>
        </is>
      </c>
    </row>
    <row r="46" ht="22" customHeight="1">
      <c r="A46" s="9" t="inlineStr">
        <is>
          <t>4. Fläche Flansch/Rand</t>
        </is>
      </c>
      <c r="B46" s="10" t="inlineStr">
        <is>
          <t>A4</t>
        </is>
      </c>
      <c r="C46" s="17">
        <f>PI()/4 * (C38^2 - C37^2)</f>
        <v/>
      </c>
      <c r="D46" s="12" t="inlineStr">
        <is>
          <t>mm²</t>
        </is>
      </c>
      <c r="E46" s="9" t="inlineStr">
        <is>
          <t>A4 = π/4 · (d3² - d2²)</t>
        </is>
      </c>
      <c r="F46" s="13">
        <f>PI()/4 * (C38^2 - C37^2)</f>
        <v/>
      </c>
      <c r="G46" s="14" t="inlineStr">
        <is>
          <t>Kreisringfläche des Flansches</t>
        </is>
      </c>
    </row>
    <row r="47" ht="22" customHeight="1">
      <c r="A47" s="9" t="inlineStr">
        <is>
          <t>Gesamtfläche des Ziehteils</t>
        </is>
      </c>
      <c r="B47" s="10" t="inlineStr">
        <is>
          <t>A_ges</t>
        </is>
      </c>
      <c r="C47" s="17">
        <f>SUM(C43:C46)</f>
        <v/>
      </c>
      <c r="D47" s="12" t="inlineStr">
        <is>
          <t>mm²</t>
        </is>
      </c>
      <c r="E47" s="9" t="inlineStr">
        <is>
          <t>A_ges = A1 + A2 + A3 + A4</t>
        </is>
      </c>
      <c r="F47" s="13">
        <f>SUM(C43:C46)</f>
        <v/>
      </c>
      <c r="G47" s="14" t="inlineStr">
        <is>
          <t>Summe aller 4 Teilflächen</t>
        </is>
      </c>
    </row>
    <row r="48" ht="22" customHeight="1">
      <c r="A48" s="9" t="inlineStr">
        <is>
          <t>Zuschnittdurchmesser D</t>
        </is>
      </c>
      <c r="B48" s="10" t="inlineStr">
        <is>
          <t>D</t>
        </is>
      </c>
      <c r="C48" s="16">
        <f>SQRT(4 * C47 / PI())</f>
        <v/>
      </c>
      <c r="D48" s="12" t="inlineStr">
        <is>
          <t>mm</t>
        </is>
      </c>
      <c r="E48" s="9" t="inlineStr">
        <is>
          <t>D = √(4 · A_ges / π)</t>
        </is>
      </c>
      <c r="F48" s="13">
        <f>SQRT(4 * C47 / PI())</f>
        <v/>
      </c>
      <c r="G48" s="14" t="inlineStr">
        <is>
          <t>Ergebnis Zuschnitt Kegeleinsatz</t>
        </is>
      </c>
    </row>
    <row r="49" ht="26" customHeight="1">
      <c r="A49" s="8" t="inlineStr">
        <is>
          <t>AUFGABE 10: Behälter (Kupfer, d = 74 mm, 1 Zug)</t>
        </is>
      </c>
    </row>
    <row r="50" ht="22" customHeight="1">
      <c r="A50" s="9" t="inlineStr">
        <is>
          <t>Fertigdurchmesser</t>
        </is>
      </c>
      <c r="B50" s="10" t="inlineStr">
        <is>
          <t>d</t>
        </is>
      </c>
      <c r="C50" s="11" t="n">
        <v>74</v>
      </c>
      <c r="D50" s="12" t="inlineStr">
        <is>
          <t>mm</t>
        </is>
      </c>
      <c r="E50" s="9" t="inlineStr">
        <is>
          <t>Zylinderdurchmesser ohne Rand</t>
        </is>
      </c>
      <c r="F50" s="13" t="inlineStr">
        <is>
          <t>-</t>
        </is>
      </c>
      <c r="G50" s="14" t="inlineStr"/>
    </row>
    <row r="51" ht="22" customHeight="1">
      <c r="A51" s="9" t="inlineStr">
        <is>
          <t>Werkstoff</t>
        </is>
      </c>
      <c r="B51" s="10" t="inlineStr">
        <is>
          <t>-</t>
        </is>
      </c>
      <c r="C51" s="15" t="inlineStr">
        <is>
          <t>Kupfer (Cu)</t>
        </is>
      </c>
      <c r="D51" s="12" t="inlineStr">
        <is>
          <t>-</t>
        </is>
      </c>
      <c r="E51" s="9" t="inlineStr">
        <is>
          <t>Sehr duktiles NE-Metall</t>
        </is>
      </c>
      <c r="F51" s="13" t="inlineStr">
        <is>
          <t>-</t>
        </is>
      </c>
      <c r="G51" s="14" t="inlineStr">
        <is>
          <t>Sehr gut tiefziehbar</t>
        </is>
      </c>
    </row>
    <row r="52" ht="22" customHeight="1">
      <c r="A52" s="9" t="inlineStr">
        <is>
          <t>Max. Ziehverhältnis 1. Zug (Kupfer)</t>
        </is>
      </c>
      <c r="B52" s="10" t="inlineStr">
        <is>
          <t>β1,max</t>
        </is>
      </c>
      <c r="C52" s="11" t="n">
        <v>2.1</v>
      </c>
      <c r="D52" s="12" t="inlineStr">
        <is>
          <t>-</t>
        </is>
      </c>
      <c r="E52" s="9" t="inlineStr">
        <is>
          <t>Richtwert Tabelle (2,0 bis 2,1)</t>
        </is>
      </c>
      <c r="F52" s="13" t="inlineStr">
        <is>
          <t>-</t>
        </is>
      </c>
      <c r="G52" s="14" t="inlineStr"/>
    </row>
    <row r="53" ht="22" customHeight="1">
      <c r="A53" s="9" t="inlineStr">
        <is>
          <t>a) Erforderlicher Zuschnittdurchmesser</t>
        </is>
      </c>
      <c r="B53" s="10" t="inlineStr">
        <is>
          <t>D</t>
        </is>
      </c>
      <c r="C53" s="16">
        <f>C50*C52</f>
        <v/>
      </c>
      <c r="D53" s="12" t="inlineStr">
        <is>
          <t>mm</t>
        </is>
      </c>
      <c r="E53" s="9" t="inlineStr">
        <is>
          <t>D = d · β1,max</t>
        </is>
      </c>
      <c r="F53" s="13">
        <f>C50*C52</f>
        <v/>
      </c>
      <c r="G53" s="14" t="inlineStr">
        <is>
          <t>Für maximale Höhe wird β1 voll genutzt</t>
        </is>
      </c>
    </row>
    <row r="54" ht="22" customHeight="1">
      <c r="A54" s="9" t="inlineStr">
        <is>
          <t>b) Größtmögliche Behälterhöhe</t>
        </is>
      </c>
      <c r="B54" s="10" t="inlineStr">
        <is>
          <t>h_max</t>
        </is>
      </c>
      <c r="C54" s="16">
        <f>(C53^2 - C50^2) / (4 * C50)</f>
        <v/>
      </c>
      <c r="D54" s="12" t="inlineStr">
        <is>
          <t>mm</t>
        </is>
      </c>
      <c r="E54" s="9" t="inlineStr">
        <is>
          <t>h_max = (D² - d²) / (4 · d)</t>
        </is>
      </c>
      <c r="F54" s="13">
        <f>(C53^2 - C50^2) / (4 * C50)</f>
        <v/>
      </c>
      <c r="G54" s="14" t="inlineStr">
        <is>
          <t>Größte erreichbare Zylinderhöhe in 1 Zug</t>
        </is>
      </c>
    </row>
    <row r="55" ht="22" customHeight="1">
      <c r="A55" s="9" t="inlineStr">
        <is>
          <t>Fläche des Zuschnitts (Ronde)</t>
        </is>
      </c>
      <c r="B55" s="10" t="inlineStr">
        <is>
          <t>A_Ronde</t>
        </is>
      </c>
      <c r="C55" s="17">
        <f>PI() * C53^2 / 4</f>
        <v/>
      </c>
      <c r="D55" s="12" t="inlineStr">
        <is>
          <t>mm²</t>
        </is>
      </c>
      <c r="E55" s="9" t="inlineStr">
        <is>
          <t>A = π · D² / 4</t>
        </is>
      </c>
      <c r="F55" s="13">
        <f>PI() * C53^2 / 4</f>
        <v/>
      </c>
      <c r="G55" s="14" t="inlineStr">
        <is>
          <t>Netto-Blechfläche eines Teils</t>
        </is>
      </c>
    </row>
    <row r="56" ht="22" customHeight="1">
      <c r="A56" s="9" t="inlineStr">
        <is>
          <t>Streifenbreite gegeben</t>
        </is>
      </c>
      <c r="B56" s="10" t="inlineStr">
        <is>
          <t>B</t>
        </is>
      </c>
      <c r="C56" s="11" t="n">
        <v>160</v>
      </c>
      <c r="D56" s="12" t="inlineStr">
        <is>
          <t>mm</t>
        </is>
      </c>
      <c r="E56" s="9" t="inlineStr">
        <is>
          <t>Gegebene Blechstreifenbreite</t>
        </is>
      </c>
      <c r="F56" s="13" t="inlineStr">
        <is>
          <t>-</t>
        </is>
      </c>
      <c r="G56" s="14" t="inlineStr"/>
    </row>
    <row r="57" ht="22" customHeight="1">
      <c r="A57" s="9" t="inlineStr">
        <is>
          <t>Stegbreite / Randüberstand</t>
        </is>
      </c>
      <c r="B57" s="10" t="inlineStr">
        <is>
          <t>e</t>
        </is>
      </c>
      <c r="C57" s="11" t="n">
        <v>3</v>
      </c>
      <c r="D57" s="12" t="inlineStr">
        <is>
          <t>mm</t>
        </is>
      </c>
      <c r="E57" s="9" t="inlineStr">
        <is>
          <t>Typischer Steg beim Stanzen (ca. 2-3 mm)</t>
        </is>
      </c>
      <c r="F57" s="13" t="inlineStr">
        <is>
          <t>-</t>
        </is>
      </c>
      <c r="G57" s="14" t="inlineStr"/>
    </row>
    <row r="58" ht="22" customHeight="1">
      <c r="A58" s="9" t="inlineStr">
        <is>
          <t>Vorschub je Stanzhub</t>
        </is>
      </c>
      <c r="B58" s="10" t="inlineStr">
        <is>
          <t>v</t>
        </is>
      </c>
      <c r="C58" s="17">
        <f>C53+C57</f>
        <v/>
      </c>
      <c r="D58" s="12" t="inlineStr">
        <is>
          <t>mm</t>
        </is>
      </c>
      <c r="E58" s="9" t="inlineStr">
        <is>
          <t>v = D + e</t>
        </is>
      </c>
      <c r="F58" s="13">
        <f>C53+C57</f>
        <v/>
      </c>
      <c r="G58" s="14" t="inlineStr">
        <is>
          <t>Vorschubweg pro Ronde im Streifen</t>
        </is>
      </c>
    </row>
    <row r="59" ht="22" customHeight="1">
      <c r="A59" s="9" t="inlineStr">
        <is>
          <t>c) Blechbedarf je Behälter (Brutto)</t>
        </is>
      </c>
      <c r="B59" s="10" t="inlineStr">
        <is>
          <t>A_Bedarf</t>
        </is>
      </c>
      <c r="C59" s="16">
        <f>C56*C58</f>
        <v/>
      </c>
      <c r="D59" s="12" t="inlineStr">
        <is>
          <t>mm²</t>
        </is>
      </c>
      <c r="E59" s="9" t="inlineStr">
        <is>
          <t>A_Bedarf = B · v</t>
        </is>
      </c>
      <c r="F59" s="13">
        <f>C56*C58</f>
        <v/>
      </c>
      <c r="G59" s="14" t="inlineStr">
        <is>
          <t>Brutto-Flächenbedarf aus Streifen</t>
        </is>
      </c>
    </row>
    <row r="60" ht="22" customHeight="1">
      <c r="A60" s="9" t="inlineStr">
        <is>
          <t>d) Materialausnutzungsgrad</t>
        </is>
      </c>
      <c r="B60" s="10" t="inlineStr">
        <is>
          <t>η</t>
        </is>
      </c>
      <c r="C60" s="19">
        <f>C55/C59</f>
        <v/>
      </c>
      <c r="D60" s="12" t="inlineStr">
        <is>
          <t>%</t>
        </is>
      </c>
      <c r="E60" s="9" t="inlineStr">
        <is>
          <t>η = A_Ronde / A_Bedarf</t>
        </is>
      </c>
      <c r="F60" s="13">
        <f>C55/C59</f>
        <v/>
      </c>
      <c r="G60" s="14" t="inlineStr">
        <is>
          <t>Verhältnis Nutzfläche zu Streifenfläche</t>
        </is>
      </c>
    </row>
    <row r="61" ht="22" customHeight="1">
      <c r="A61" s="9" t="inlineStr">
        <is>
          <t>d) Verschnittanteil</t>
        </is>
      </c>
      <c r="B61" s="10" t="inlineStr">
        <is>
          <t>V</t>
        </is>
      </c>
      <c r="C61" s="19">
        <f>1-C60</f>
        <v/>
      </c>
      <c r="D61" s="12" t="inlineStr">
        <is>
          <t>%</t>
        </is>
      </c>
      <c r="E61" s="9" t="inlineStr">
        <is>
          <t>V = 100% - η</t>
        </is>
      </c>
      <c r="F61" s="13">
        <f>1-C60</f>
        <v/>
      </c>
      <c r="G61" s="14" t="inlineStr">
        <is>
          <t>Stanzabfall in Prozent</t>
        </is>
      </c>
    </row>
  </sheetData>
  <mergeCells count="6">
    <mergeCell ref="A1:G1"/>
    <mergeCell ref="A22:G22"/>
    <mergeCell ref="A35:G35"/>
    <mergeCell ref="A12:G12"/>
    <mergeCell ref="A49:G49"/>
    <mergeCell ref="A5:G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0" customWidth="1" min="3" max="3"/>
    <col width="18" customWidth="1" min="4" max="4"/>
    <col width="18" customWidth="1" min="5" max="5"/>
    <col width="46" customWidth="1" min="6" max="6"/>
  </cols>
  <sheetData>
    <row r="1" ht="35" customHeight="1">
      <c r="A1" s="1" t="inlineStr">
        <is>
          <t>RICHTWERTE FÜR ZIEHVERHÄLTNISSE (Tabellenbuch Metall)</t>
        </is>
      </c>
    </row>
    <row r="2"/>
    <row r="3" ht="24" customHeight="1">
      <c r="A3" s="2" t="inlineStr">
        <is>
          <t>Werkstoff</t>
        </is>
      </c>
      <c r="B3" s="2" t="inlineStr">
        <is>
          <t>Kurzname / Werkstoff-Nr.</t>
        </is>
      </c>
      <c r="C3" s="2" t="inlineStr">
        <is>
          <t>1. Zug (Erstzug) β1</t>
        </is>
      </c>
      <c r="D3" s="2" t="inlineStr">
        <is>
          <t>2. Zug β2</t>
        </is>
      </c>
      <c r="E3" s="2" t="inlineStr">
        <is>
          <t>3. Zug β3</t>
        </is>
      </c>
      <c r="F3" s="2" t="inlineStr">
        <is>
          <t>Bemerkung / Tiefziehverhalten</t>
        </is>
      </c>
    </row>
    <row r="4" ht="24" customHeight="1">
      <c r="A4" s="9" t="inlineStr">
        <is>
          <t>Tiefziehstahl (weich)</t>
        </is>
      </c>
      <c r="B4" s="9" t="inlineStr">
        <is>
          <t>DC01 (St 12, 1.0330)</t>
        </is>
      </c>
      <c r="C4" s="12" t="inlineStr">
        <is>
          <t>1,90 ... 2,10</t>
        </is>
      </c>
      <c r="D4" s="12" t="inlineStr">
        <is>
          <t>1,30 ... 1,45</t>
        </is>
      </c>
      <c r="E4" s="12" t="inlineStr">
        <is>
          <t>1,20 ... 1,30</t>
        </is>
      </c>
      <c r="F4" s="9" t="inlineStr">
        <is>
          <t>Gute Zieheigenschaften, Standard-Karosserieblech</t>
        </is>
      </c>
    </row>
    <row r="5" ht="24" customHeight="1">
      <c r="A5" s="9" t="inlineStr">
        <is>
          <t>Sonder-Tiefziehstahl</t>
        </is>
      </c>
      <c r="B5" s="9" t="inlineStr">
        <is>
          <t>DC04 (St 14, 1.0338)</t>
        </is>
      </c>
      <c r="C5" s="12" t="inlineStr">
        <is>
          <t>2,05 ... 2,20</t>
        </is>
      </c>
      <c r="D5" s="12" t="inlineStr">
        <is>
          <t>1,35 ... 1,50</t>
        </is>
      </c>
      <c r="E5" s="12" t="inlineStr">
        <is>
          <t>1,25 ... 1,35</t>
        </is>
      </c>
      <c r="F5" s="9" t="inlineStr">
        <is>
          <t>Hervorragende Tiefziehfähigkeit, rißunempfindlich</t>
        </is>
      </c>
    </row>
    <row r="6" ht="24" customHeight="1">
      <c r="A6" s="9" t="inlineStr">
        <is>
          <t>Aluminium (Reinaluminium)</t>
        </is>
      </c>
      <c r="B6" s="9" t="inlineStr">
        <is>
          <t>EN AW-Al 99,5 (3.0255)</t>
        </is>
      </c>
      <c r="C6" s="12" t="inlineStr">
        <is>
          <t>2,00 ... 2,15</t>
        </is>
      </c>
      <c r="D6" s="12" t="inlineStr">
        <is>
          <t>1,50 ... 1,65</t>
        </is>
      </c>
      <c r="E6" s="12" t="inlineStr">
        <is>
          <t>1,30 ... 1,45</t>
        </is>
      </c>
      <c r="F6" s="9" t="inlineStr">
        <is>
          <t>Sehr weich und duktil, hohe Querkontraktion</t>
        </is>
      </c>
    </row>
    <row r="7" ht="24" customHeight="1">
      <c r="A7" s="9" t="inlineStr">
        <is>
          <t>Aluminium-Knetlegierung</t>
        </is>
      </c>
      <c r="B7" s="9" t="inlineStr">
        <is>
          <t>EN AW-AlMg3 (3.3535)</t>
        </is>
      </c>
      <c r="C7" s="12" t="inlineStr">
        <is>
          <t>1,80 ... 1,95</t>
        </is>
      </c>
      <c r="D7" s="12" t="inlineStr">
        <is>
          <t>1,30 ... 1,40</t>
        </is>
      </c>
      <c r="E7" s="12" t="inlineStr">
        <is>
          <t>1,15 ... 1,25</t>
        </is>
      </c>
      <c r="F7" s="9" t="inlineStr">
        <is>
          <t>Mittelfest, für Schweiß- und Biegeteile</t>
        </is>
      </c>
    </row>
    <row r="8" ht="24" customHeight="1">
      <c r="A8" s="9" t="inlineStr">
        <is>
          <t>Kupfer</t>
        </is>
      </c>
      <c r="B8" s="9" t="inlineStr">
        <is>
          <t>Cu-ETP (CW004A, 2.0065)</t>
        </is>
      </c>
      <c r="C8" s="12" t="inlineStr">
        <is>
          <t>2,00 ... 2,15</t>
        </is>
      </c>
      <c r="D8" s="12" t="inlineStr">
        <is>
          <t>1,40 ... 1,55</t>
        </is>
      </c>
      <c r="E8" s="12" t="inlineStr">
        <is>
          <t>1,25 ... 1,35</t>
        </is>
      </c>
      <c r="F8" s="9" t="inlineStr">
        <is>
          <t>Sehr hohe Dehnung, neigt zu Kaltverfestigung</t>
        </is>
      </c>
    </row>
    <row r="9" ht="24" customHeight="1">
      <c r="A9" s="9" t="inlineStr">
        <is>
          <t>Knetmessing</t>
        </is>
      </c>
      <c r="B9" s="9" t="inlineStr">
        <is>
          <t>CuZn37 (CW508L, 2.0321)</t>
        </is>
      </c>
      <c r="C9" s="12" t="inlineStr">
        <is>
          <t>1,95 ... 2,10</t>
        </is>
      </c>
      <c r="D9" s="12" t="inlineStr">
        <is>
          <t>1,35 ... 1,50</t>
        </is>
      </c>
      <c r="E9" s="12" t="inlineStr">
        <is>
          <t>1,20 ... 1,30</t>
        </is>
      </c>
      <c r="F9" s="9" t="inlineStr">
        <is>
          <t>Klassisches Tiefziehmessing (z.B. Hülsen)</t>
        </is>
      </c>
    </row>
    <row r="10" ht="24" customHeight="1">
      <c r="A10" s="9" t="inlineStr">
        <is>
          <t>Austenitischer Edelstahl</t>
        </is>
      </c>
      <c r="B10" s="9" t="inlineStr">
        <is>
          <t>X5CrNi18-10 (1.4301, V2A)</t>
        </is>
      </c>
      <c r="C10" s="12" t="inlineStr">
        <is>
          <t>1,80 ... 2,00</t>
        </is>
      </c>
      <c r="D10" s="12" t="inlineStr">
        <is>
          <t>1,25 ... 1,35</t>
        </is>
      </c>
      <c r="E10" s="12" t="inlineStr">
        <is>
          <t>1,15 ... 1,25</t>
        </is>
      </c>
      <c r="F10" s="9" t="inlineStr">
        <is>
          <t>Starke Kaltverfestigung, Zwischenglühen nötig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2026-10-01T08:03:02Z</dcterms:created>
  <dcterms:modified xsi:type="dcterms:W3CDTF">2026-10-01T08:03:02Z</dcterms:modified>
</cp:coreProperties>
</file>